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adamsco.sharepoint.com/sites/NCD22015.10/Shared Documents/General/4_Technical/Supplemental Materials/"/>
    </mc:Choice>
  </mc:AlternateContent>
  <xr:revisionPtr revIDLastSave="0" documentId="8_{24C9956B-6592-4F8C-A1C6-E0A55BACE46C}" xr6:coauthVersionLast="47" xr6:coauthVersionMax="47" xr10:uidLastSave="{00000000-0000-0000-0000-000000000000}"/>
  <bookViews>
    <workbookView xWindow="-28920" yWindow="-4905" windowWidth="29040" windowHeight="15840" xr2:uid="{03DBA05C-D749-4D61-996C-AC653AC76F26}"/>
  </bookViews>
  <sheets>
    <sheet name="Cost Calculation for Supp M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  <c r="C23" i="1" s="1"/>
  <c r="C22" i="1"/>
  <c r="C21" i="1"/>
  <c r="C20" i="1"/>
  <c r="C19" i="1"/>
  <c r="C18" i="1"/>
  <c r="C17" i="1"/>
  <c r="C16" i="1"/>
  <c r="C15" i="1"/>
  <c r="C14" i="1"/>
  <c r="C13" i="1"/>
  <c r="B7" i="1"/>
  <c r="B6" i="1"/>
  <c r="C5" i="1"/>
  <c r="D5" i="1" s="1"/>
  <c r="B5" i="1"/>
  <c r="E4" i="1"/>
  <c r="D4" i="1"/>
  <c r="E3" i="1"/>
  <c r="D3" i="1"/>
  <c r="C24" i="1" l="1"/>
  <c r="E5" i="1"/>
  <c r="C6" i="1"/>
  <c r="C7" i="1"/>
  <c r="I14" i="1" l="1"/>
  <c r="I13" i="1"/>
  <c r="E6" i="1"/>
  <c r="D6" i="1"/>
  <c r="E7" i="1"/>
  <c r="D7" i="1"/>
  <c r="J13" i="1"/>
  <c r="J14" i="1"/>
  <c r="C26" i="1"/>
  <c r="C27" i="1"/>
  <c r="J16" i="1" l="1"/>
  <c r="J19" i="1"/>
  <c r="J18" i="1"/>
  <c r="I18" i="1"/>
  <c r="I16" i="1"/>
  <c r="I19" i="1" s="1"/>
</calcChain>
</file>

<file path=xl/sharedStrings.xml><?xml version="1.0" encoding="utf-8"?>
<sst xmlns="http://schemas.openxmlformats.org/spreadsheetml/2006/main" count="53" uniqueCount="51">
  <si>
    <t>CONSTRUCTION COST OVERVIEW</t>
  </si>
  <si>
    <t>LENGTH</t>
  </si>
  <si>
    <t>CONSTRUCTION COST 
2024 DOLLARS</t>
  </si>
  <si>
    <t>ROUGH/BALLPARK
DESIGN COST 
(15% of construction cost)
2024 DOLLARS</t>
  </si>
  <si>
    <t>CONSTRUCTION COST/MILE CHECK</t>
  </si>
  <si>
    <t>MAINLINE (no contingency)</t>
  </si>
  <si>
    <t>CONNECTORS (no contingency)</t>
  </si>
  <si>
    <t>TOTAL Costs (No Contingency)</t>
  </si>
  <si>
    <t>TOTAL Costs (30% construction contingency)</t>
  </si>
  <si>
    <t>TOTAL Costs (35% construction contingency)</t>
  </si>
  <si>
    <t>Approx. Average of 30% and 35% Design Costs</t>
  </si>
  <si>
    <t>*Segment Crossing Railroad at S English street excluded from cost per mile calculations (part of NCDOT STIP Project)</t>
  </si>
  <si>
    <t>DETAILED DESIGN COSTS</t>
  </si>
  <si>
    <t>PROJECT COST SUMMARY</t>
  </si>
  <si>
    <t>Task Cost</t>
  </si>
  <si>
    <t>5% Escalation to 2025$</t>
  </si>
  <si>
    <t>Milestone/Deliverable</t>
  </si>
  <si>
    <t>30% Construction Contingency</t>
  </si>
  <si>
    <t>35% Construction Contingency</t>
  </si>
  <si>
    <t>TASK 1: GRANT ADMINISTRATION + PROJECT MANAGEMENT</t>
  </si>
  <si>
    <t>Duration of Project (Quarterly)</t>
  </si>
  <si>
    <t>2024 Construction Estimate</t>
  </si>
  <si>
    <t>TASK 2: SURVEY</t>
  </si>
  <si>
    <t>NTP + 3 MONTHS</t>
  </si>
  <si>
    <t xml:space="preserve">2029 Escalated Construction Cost </t>
  </si>
  <si>
    <t>TASK 3: 25% DESIGN PLANS</t>
  </si>
  <si>
    <t>NTP + 6 MONTHS</t>
  </si>
  <si>
    <t>Design Cost</t>
  </si>
  <si>
    <t>TASK 4: 50% DESIGN PLANS</t>
  </si>
  <si>
    <t>NTP + 10 MONTHS</t>
  </si>
  <si>
    <t>CEI</t>
  </si>
  <si>
    <t>TASK 5: 75% DESIGN PLANS</t>
  </si>
  <si>
    <t>NTP + 14 MONTHS</t>
  </si>
  <si>
    <t>RW Acquisition</t>
  </si>
  <si>
    <t>TBD</t>
  </si>
  <si>
    <t>TASK 6: UTILITY + RAILROAD  COORDINATION</t>
  </si>
  <si>
    <t>NTP + 20 MONTHS</t>
  </si>
  <si>
    <t>Project Contingency (5%)</t>
  </si>
  <si>
    <t>TASK 7: PERMITTING</t>
  </si>
  <si>
    <t>NTP + 22 MONTHS</t>
  </si>
  <si>
    <t>TOTAL RECOMMENDED CONSTRUCTION BUDGET</t>
  </si>
  <si>
    <t>TASK 8: COMMUNITY ENGAGEMENT</t>
  </si>
  <si>
    <t>Duration of Project</t>
  </si>
  <si>
    <t>TASK 9: 90% DESIGN PLANS</t>
  </si>
  <si>
    <t>TASK 10: 100% CONSTRUCTION DOCUMENTS</t>
  </si>
  <si>
    <t>NTP + 24 MONTHS</t>
  </si>
  <si>
    <t>DESIGN CONTINGENCY (5%)</t>
  </si>
  <si>
    <t>n/a</t>
  </si>
  <si>
    <t>TOTAL</t>
  </si>
  <si>
    <t>Local Match (20%)</t>
  </si>
  <si>
    <t>Federal Share (80%)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</si>
</sst>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0" xfId="1" applyNumberFormat="1" applyFont="1"/>
    <xf numFmtId="0" fontId="0" fillId="0" borderId="3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3" xfId="0" applyBorder="1" applyAlignment="1">
      <alignment horizontal="right"/>
    </xf>
    <xf numFmtId="2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4" xfId="0" applyNumberFormat="1" applyBorder="1"/>
    <xf numFmtId="44" fontId="0" fillId="0" borderId="0" xfId="0" applyNumberFormat="1"/>
    <xf numFmtId="2" fontId="0" fillId="0" borderId="5" xfId="0" applyNumberFormat="1" applyBorder="1" applyAlignment="1">
      <alignment horizontal="center"/>
    </xf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0" fontId="2" fillId="0" borderId="3" xfId="0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0" xfId="0" applyFont="1"/>
    <xf numFmtId="0" fontId="2" fillId="0" borderId="12" xfId="0" applyFont="1" applyBorder="1"/>
    <xf numFmtId="164" fontId="0" fillId="2" borderId="0" xfId="0" applyNumberFormat="1" applyFill="1"/>
    <xf numFmtId="0" fontId="0" fillId="0" borderId="12" xfId="0" applyBorder="1"/>
    <xf numFmtId="0" fontId="2" fillId="0" borderId="11" xfId="0" applyFont="1" applyBorder="1"/>
    <xf numFmtId="164" fontId="2" fillId="0" borderId="12" xfId="0" applyNumberFormat="1" applyFont="1" applyBorder="1"/>
    <xf numFmtId="164" fontId="0" fillId="0" borderId="0" xfId="1" applyNumberFormat="1" applyFont="1" applyFill="1" applyBorder="1"/>
    <xf numFmtId="164" fontId="0" fillId="0" borderId="12" xfId="0" applyNumberFormat="1" applyBorder="1"/>
    <xf numFmtId="164" fontId="0" fillId="0" borderId="0" xfId="0" applyNumberFormat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2" fillId="2" borderId="0" xfId="0" applyNumberFormat="1" applyFont="1" applyFill="1"/>
    <xf numFmtId="0" fontId="0" fillId="2" borderId="0" xfId="0" applyFill="1"/>
    <xf numFmtId="165" fontId="0" fillId="2" borderId="0" xfId="0" applyNumberFormat="1" applyFill="1"/>
    <xf numFmtId="165" fontId="0" fillId="2" borderId="15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E91E-CBEE-466B-BCAB-307EB7CC3EA9}">
  <dimension ref="A1:J31"/>
  <sheetViews>
    <sheetView tabSelected="1" zoomScale="85" zoomScaleNormal="85" workbookViewId="0">
      <selection activeCell="A32" sqref="A32"/>
    </sheetView>
  </sheetViews>
  <sheetFormatPr defaultRowHeight="15" x14ac:dyDescent="0.25"/>
  <cols>
    <col min="1" max="1" width="54.7109375" bestFit="1" customWidth="1"/>
    <col min="2" max="2" width="25.85546875" customWidth="1"/>
    <col min="3" max="3" width="28.5703125" customWidth="1"/>
    <col min="4" max="4" width="30.140625" customWidth="1"/>
    <col min="5" max="5" width="24.28515625" customWidth="1"/>
    <col min="6" max="6" width="2.7109375" customWidth="1"/>
    <col min="7" max="7" width="3.85546875" customWidth="1"/>
    <col min="8" max="8" width="50.28515625" customWidth="1"/>
    <col min="9" max="10" width="26.5703125" bestFit="1" customWidth="1"/>
    <col min="11" max="11" width="27.42578125" customWidth="1"/>
  </cols>
  <sheetData>
    <row r="1" spans="1:10" ht="18.75" x14ac:dyDescent="0.3">
      <c r="A1" s="1" t="s">
        <v>0</v>
      </c>
      <c r="B1" s="2"/>
      <c r="C1" s="2"/>
      <c r="D1" s="2"/>
      <c r="E1" s="2"/>
      <c r="I1" s="3"/>
    </row>
    <row r="2" spans="1:10" ht="58.5" customHeight="1" x14ac:dyDescent="0.25">
      <c r="A2" s="4"/>
      <c r="B2" s="5" t="s">
        <v>1</v>
      </c>
      <c r="C2" s="6" t="s">
        <v>2</v>
      </c>
      <c r="D2" s="6" t="s">
        <v>3</v>
      </c>
      <c r="E2" s="7" t="s">
        <v>4</v>
      </c>
    </row>
    <row r="3" spans="1:10" x14ac:dyDescent="0.25">
      <c r="A3" s="8" t="s">
        <v>5</v>
      </c>
      <c r="B3" s="9">
        <v>3.8340000000000001</v>
      </c>
      <c r="C3" s="3">
        <v>5307407.4074074067</v>
      </c>
      <c r="D3" s="10">
        <f>MROUND(C3*0.15,1000)</f>
        <v>796000</v>
      </c>
      <c r="E3" s="11">
        <f>C3/B3</f>
        <v>1384300.3149210764</v>
      </c>
      <c r="F3" s="12"/>
    </row>
    <row r="4" spans="1:10" x14ac:dyDescent="0.25">
      <c r="A4" s="8" t="s">
        <v>6</v>
      </c>
      <c r="B4" s="13">
        <v>2.2799999999999998</v>
      </c>
      <c r="C4" s="14">
        <v>3335555.5555555555</v>
      </c>
      <c r="D4" s="15">
        <f>MROUND(C4*0.15,1000)</f>
        <v>500000</v>
      </c>
      <c r="E4" s="16">
        <f>C4/B4</f>
        <v>1462962.9629629632</v>
      </c>
      <c r="H4" s="10"/>
    </row>
    <row r="5" spans="1:10" x14ac:dyDescent="0.25">
      <c r="A5" s="17" t="s">
        <v>7</v>
      </c>
      <c r="B5" s="18">
        <f>B3+B4</f>
        <v>6.1139999999999999</v>
      </c>
      <c r="C5" s="19">
        <f>C3+C4</f>
        <v>8642962.9629629627</v>
      </c>
      <c r="D5" s="19">
        <f>MROUND(C5*0.15,1000)</f>
        <v>1296000</v>
      </c>
      <c r="E5" s="11">
        <f>C5/B5</f>
        <v>1413634.7665951853</v>
      </c>
    </row>
    <row r="6" spans="1:10" x14ac:dyDescent="0.25">
      <c r="A6" s="17" t="s">
        <v>8</v>
      </c>
      <c r="B6" s="18">
        <f>B5</f>
        <v>6.1139999999999999</v>
      </c>
      <c r="C6" s="19">
        <f>MROUND(C5*1.3,1000)</f>
        <v>11236000</v>
      </c>
      <c r="D6" s="19">
        <f>MROUND(C6*0.15,1000)</f>
        <v>1685000</v>
      </c>
      <c r="E6" s="11">
        <f>C6/B6</f>
        <v>1837749.4275433433</v>
      </c>
    </row>
    <row r="7" spans="1:10" x14ac:dyDescent="0.25">
      <c r="A7" s="17" t="s">
        <v>9</v>
      </c>
      <c r="B7" s="18">
        <f>B5</f>
        <v>6.1139999999999999</v>
      </c>
      <c r="C7" s="19">
        <f>MROUND(C5*1.35,1000)</f>
        <v>11668000</v>
      </c>
      <c r="D7" s="19">
        <f>MROUND(C7*0.15,1000)</f>
        <v>1750000</v>
      </c>
      <c r="E7" s="11">
        <f>C7/B7</f>
        <v>1908406.9349035001</v>
      </c>
    </row>
    <row r="8" spans="1:10" x14ac:dyDescent="0.25">
      <c r="A8" s="17" t="s">
        <v>10</v>
      </c>
      <c r="B8" s="18"/>
      <c r="C8" s="19"/>
      <c r="D8" s="19">
        <v>1700000</v>
      </c>
      <c r="E8" s="11"/>
    </row>
    <row r="9" spans="1:10" ht="15.75" thickBot="1" x14ac:dyDescent="0.3">
      <c r="A9" s="20"/>
      <c r="B9" s="21" t="s">
        <v>11</v>
      </c>
      <c r="C9" s="21"/>
      <c r="D9" s="21"/>
      <c r="E9" s="22"/>
    </row>
    <row r="11" spans="1:10" ht="18.75" x14ac:dyDescent="0.3">
      <c r="A11" s="1" t="s">
        <v>12</v>
      </c>
      <c r="B11" s="2"/>
      <c r="C11" s="2"/>
      <c r="D11" s="23"/>
      <c r="E11" s="24"/>
      <c r="H11" s="25" t="s">
        <v>13</v>
      </c>
      <c r="I11" s="26"/>
      <c r="J11" s="27"/>
    </row>
    <row r="12" spans="1:10" x14ac:dyDescent="0.25">
      <c r="A12" s="28"/>
      <c r="B12" s="29" t="s">
        <v>14</v>
      </c>
      <c r="C12" s="29" t="s">
        <v>15</v>
      </c>
      <c r="D12" s="30" t="s">
        <v>16</v>
      </c>
      <c r="H12" s="28"/>
      <c r="I12" s="29" t="s">
        <v>17</v>
      </c>
      <c r="J12" s="30" t="s">
        <v>18</v>
      </c>
    </row>
    <row r="13" spans="1:10" x14ac:dyDescent="0.25">
      <c r="A13" s="28" t="s">
        <v>19</v>
      </c>
      <c r="B13" s="10">
        <v>50000</v>
      </c>
      <c r="C13" s="31">
        <f>MROUND(B13*1.05,1000)</f>
        <v>53000</v>
      </c>
      <c r="D13" s="32" t="s">
        <v>20</v>
      </c>
      <c r="H13" s="33" t="s">
        <v>21</v>
      </c>
      <c r="I13" s="19">
        <f>C6</f>
        <v>11236000</v>
      </c>
      <c r="J13" s="34">
        <f>C7</f>
        <v>11668000</v>
      </c>
    </row>
    <row r="14" spans="1:10" x14ac:dyDescent="0.25">
      <c r="A14" s="28" t="s">
        <v>22</v>
      </c>
      <c r="B14" s="35">
        <v>400000</v>
      </c>
      <c r="C14" s="31">
        <f>MROUND(B14*1.05,1000)</f>
        <v>420000</v>
      </c>
      <c r="D14" s="32" t="s">
        <v>23</v>
      </c>
      <c r="H14" s="28" t="s">
        <v>24</v>
      </c>
      <c r="I14" s="10">
        <f>MROUND(C6*1.05*1.05*1.05*1.05*1.05,1000)</f>
        <v>14340000</v>
      </c>
      <c r="J14" s="36">
        <f>MROUND(C7*1.05*1.05*1.05*1.05*1.05,1000)</f>
        <v>14892000</v>
      </c>
    </row>
    <row r="15" spans="1:10" x14ac:dyDescent="0.25">
      <c r="A15" s="28" t="s">
        <v>25</v>
      </c>
      <c r="B15" s="35">
        <v>250000</v>
      </c>
      <c r="C15" s="31">
        <f>MROUND(B15*1.05,1000)</f>
        <v>263000</v>
      </c>
      <c r="D15" s="32" t="s">
        <v>26</v>
      </c>
      <c r="H15" s="28" t="s">
        <v>27</v>
      </c>
      <c r="I15" s="10">
        <v>1907000</v>
      </c>
      <c r="J15" s="10">
        <v>1907000</v>
      </c>
    </row>
    <row r="16" spans="1:10" x14ac:dyDescent="0.25">
      <c r="A16" s="28" t="s">
        <v>28</v>
      </c>
      <c r="B16" s="35">
        <v>300000</v>
      </c>
      <c r="C16" s="31">
        <f>MROUND(B16*1.05,1000)</f>
        <v>315000</v>
      </c>
      <c r="D16" s="32" t="s">
        <v>29</v>
      </c>
      <c r="G16" s="12"/>
      <c r="H16" s="28" t="s">
        <v>30</v>
      </c>
      <c r="I16" s="10">
        <f>MROUND(I14*0.12,5000)</f>
        <v>1720000</v>
      </c>
      <c r="J16" s="36">
        <f>MROUND(J14*0.12,5000)</f>
        <v>1785000</v>
      </c>
    </row>
    <row r="17" spans="1:10" x14ac:dyDescent="0.25">
      <c r="A17" s="28" t="s">
        <v>31</v>
      </c>
      <c r="B17" s="35">
        <v>200000</v>
      </c>
      <c r="C17" s="31">
        <f>MROUND(B17*1.05,1000)</f>
        <v>210000</v>
      </c>
      <c r="D17" s="32" t="s">
        <v>32</v>
      </c>
      <c r="H17" s="28" t="s">
        <v>33</v>
      </c>
      <c r="I17" s="37" t="s">
        <v>34</v>
      </c>
      <c r="J17" s="38" t="s">
        <v>34</v>
      </c>
    </row>
    <row r="18" spans="1:10" x14ac:dyDescent="0.25">
      <c r="A18" s="28" t="s">
        <v>35</v>
      </c>
      <c r="B18" s="35">
        <v>180000</v>
      </c>
      <c r="C18" s="31">
        <f>MROUND(B18*1.05,1000)</f>
        <v>189000</v>
      </c>
      <c r="D18" s="32" t="s">
        <v>36</v>
      </c>
      <c r="H18" s="28" t="s">
        <v>37</v>
      </c>
      <c r="I18" s="15">
        <f>MROUND(I14*0.05,5000)</f>
        <v>715000</v>
      </c>
      <c r="J18" s="39">
        <f>MROUND(J14*0.05,5000)</f>
        <v>745000</v>
      </c>
    </row>
    <row r="19" spans="1:10" x14ac:dyDescent="0.25">
      <c r="A19" s="28" t="s">
        <v>38</v>
      </c>
      <c r="B19" s="35">
        <v>100000</v>
      </c>
      <c r="C19" s="31">
        <f>MROUND(B19*1.05,1000)</f>
        <v>105000</v>
      </c>
      <c r="D19" s="32" t="s">
        <v>39</v>
      </c>
      <c r="H19" s="33" t="s">
        <v>40</v>
      </c>
      <c r="I19" s="19">
        <f>SUM(I14:I18)</f>
        <v>18682000</v>
      </c>
      <c r="J19" s="34">
        <f>SUM(J14:J18)</f>
        <v>19329000</v>
      </c>
    </row>
    <row r="20" spans="1:10" x14ac:dyDescent="0.25">
      <c r="A20" s="28" t="s">
        <v>41</v>
      </c>
      <c r="B20" s="35">
        <v>75000</v>
      </c>
      <c r="C20" s="31">
        <f>MROUND(B20*1.05,1000)</f>
        <v>79000</v>
      </c>
      <c r="D20" s="32" t="s">
        <v>42</v>
      </c>
      <c r="H20" s="40"/>
      <c r="I20" s="41"/>
      <c r="J20" s="42"/>
    </row>
    <row r="21" spans="1:10" x14ac:dyDescent="0.25">
      <c r="A21" s="28" t="s">
        <v>43</v>
      </c>
      <c r="B21" s="35">
        <v>150000</v>
      </c>
      <c r="C21" s="31">
        <f>MROUND(B21*1.05,1000)</f>
        <v>158000</v>
      </c>
      <c r="D21" s="32" t="s">
        <v>36</v>
      </c>
      <c r="G21" s="12"/>
    </row>
    <row r="22" spans="1:10" x14ac:dyDescent="0.25">
      <c r="A22" s="28" t="s">
        <v>44</v>
      </c>
      <c r="B22" s="35">
        <v>25000</v>
      </c>
      <c r="C22" s="31">
        <f>MROUND(B22*1.05,1000)</f>
        <v>26000</v>
      </c>
      <c r="D22" s="32" t="s">
        <v>45</v>
      </c>
    </row>
    <row r="23" spans="1:10" x14ac:dyDescent="0.25">
      <c r="A23" s="28" t="s">
        <v>46</v>
      </c>
      <c r="B23" s="35">
        <f>MROUND(D8*0.05,1000)</f>
        <v>85000</v>
      </c>
      <c r="C23" s="31">
        <f>MROUND(B23*1.05,1000)</f>
        <v>89000</v>
      </c>
      <c r="D23" s="32" t="s">
        <v>47</v>
      </c>
    </row>
    <row r="24" spans="1:10" x14ac:dyDescent="0.25">
      <c r="A24" s="33" t="s">
        <v>48</v>
      </c>
      <c r="B24" s="19">
        <f>SUM(B13:B23)</f>
        <v>1815000</v>
      </c>
      <c r="C24" s="43">
        <f>SUM(C13:C23)</f>
        <v>1907000</v>
      </c>
      <c r="D24" s="32"/>
    </row>
    <row r="25" spans="1:10" x14ac:dyDescent="0.25">
      <c r="A25" s="28"/>
      <c r="B25" s="12"/>
      <c r="C25" s="44"/>
      <c r="D25" s="32"/>
    </row>
    <row r="26" spans="1:10" x14ac:dyDescent="0.25">
      <c r="A26" s="28"/>
      <c r="B26" t="s">
        <v>49</v>
      </c>
      <c r="C26" s="45">
        <f>C24*0.2</f>
        <v>381400</v>
      </c>
      <c r="D26" s="32"/>
      <c r="I26" s="12"/>
    </row>
    <row r="27" spans="1:10" x14ac:dyDescent="0.25">
      <c r="A27" s="40"/>
      <c r="B27" s="41" t="s">
        <v>50</v>
      </c>
      <c r="C27" s="46">
        <f>C24-C26</f>
        <v>1525600</v>
      </c>
      <c r="D27" s="42"/>
    </row>
    <row r="29" spans="1:10" x14ac:dyDescent="0.25">
      <c r="B29" s="12"/>
      <c r="C29" s="12"/>
      <c r="D29" s="12"/>
    </row>
    <row r="30" spans="1:10" x14ac:dyDescent="0.25">
      <c r="B30" s="12"/>
      <c r="C30" s="12"/>
      <c r="D30" s="12"/>
    </row>
    <row r="31" spans="1:10" x14ac:dyDescent="0.25">
      <c r="B31" s="12"/>
      <c r="C31" s="12"/>
      <c r="D31" s="12"/>
    </row>
  </sheetData>
  <mergeCells count="3">
    <mergeCell ref="A1:E1"/>
    <mergeCell ref="A11:D11"/>
    <mergeCell ref="H11:J1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6177DE2978F4A8FF09E3D8094CAE2" ma:contentTypeVersion="4" ma:contentTypeDescription="Create a new document." ma:contentTypeScope="" ma:versionID="3f09a4dd2da41fc36b643c4fa072cf2f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eb9348d9-a4ef-4e22-a08f-caffe2de5d08" targetNamespace="http://schemas.microsoft.com/office/2006/metadata/properties" ma:root="true" ma:fieldsID="c1a2dfc6e39dcc8267b1d39d2077ad22" ns1:_="" ns2:_="" ns3:_="">
    <xsd:import namespace="http://schemas.microsoft.com/sharepoint/v3"/>
    <xsd:import namespace="16f00c2e-ac5c-418b-9f13-a0771dbd417d"/>
    <xsd:import namespace="eb9348d9-a4ef-4e22-a08f-caffe2de5d0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348d9-a4ef-4e22-a08f-caffe2de5d08" elementFormDefault="qualified">
    <xsd:import namespace="http://schemas.microsoft.com/office/2006/documentManagement/types"/>
    <xsd:import namespace="http://schemas.microsoft.com/office/infopath/2007/PartnerControls"/>
    <xsd:element name="Category" ma:index="9" nillable="true" ma:displayName="Category" ma:format="Dropdown" ma:internalName="Category" ma:readOnly="false">
      <xsd:simpleType>
        <xsd:restriction base="dms:Choice">
          <xsd:enumeration value="Appendices and Supporting Information"/>
          <xsd:enumeration value="Application Information"/>
          <xsd:enumeration value="Business"/>
          <xsd:enumeration value="Crash Data"/>
          <xsd:enumeration value="Letters of Support"/>
          <xsd:enumeration value="NC Government"/>
          <xsd:enumeration value="Operations and Maintenance"/>
          <xsd:enumeration value="Organizations"/>
          <xsd:enumeration value="Technical Studies"/>
          <xsd:enumeration value="White Papers"/>
        </xsd:restriction>
      </xsd:simpleType>
    </xsd:element>
    <xsd:element name="SortOrder" ma:index="10" nillable="true" ma:displayName="SortOrder" ma:decimals="0" ma:internalName="SortOrder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eb9348d9-a4ef-4e22-a08f-caffe2de5d08">Appendices and Supporting Information</Category>
    <URL xmlns="http://schemas.microsoft.com/sharepoint/v3">
      <Url xsi:nil="true"/>
      <Description xsi:nil="true"/>
    </URL>
    <PublishingExpirationDate xmlns="http://schemas.microsoft.com/sharepoint/v3" xsi:nil="true"/>
    <PublishingStartDate xmlns="http://schemas.microsoft.com/sharepoint/v3" xsi:nil="true"/>
    <SortOrder xmlns="eb9348d9-a4ef-4e22-a08f-caffe2de5d08" xsi:nil="true"/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3018E58F-22D4-4C75-B081-52DCF4A1FF59}"/>
</file>

<file path=customXml/itemProps2.xml><?xml version="1.0" encoding="utf-8"?>
<ds:datastoreItem xmlns:ds="http://schemas.openxmlformats.org/officeDocument/2006/customXml" ds:itemID="{F3DFD547-77CD-4478-81C3-8AFDFAE86DA6}"/>
</file>

<file path=customXml/itemProps3.xml><?xml version="1.0" encoding="utf-8"?>
<ds:datastoreItem xmlns:ds="http://schemas.openxmlformats.org/officeDocument/2006/customXml" ds:itemID="{2763D7FE-0A99-4958-ACEC-B136F842E464}"/>
</file>

<file path=customXml/itemProps4.xml><?xml version="1.0" encoding="utf-8"?>
<ds:datastoreItem xmlns:ds="http://schemas.openxmlformats.org/officeDocument/2006/customXml" ds:itemID="{7647613A-71F8-4627-B247-F747B9444F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Calculation for Supp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Allison Anolik</dc:creator>
  <cp:lastModifiedBy>Allison Anolik</cp:lastModifiedBy>
  <dcterms:created xsi:type="dcterms:W3CDTF">2024-07-03T17:16:06Z</dcterms:created>
  <dcterms:modified xsi:type="dcterms:W3CDTF">2024-07-03T17:16:49Z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0x0101004706177DE2978F4A8FF09E3D8094CAE2</vt:lpwstr>
  </property>
  <property fmtid="{D5CDD505-2E9C-101B-9397-08002B2CF9AE}" pid="3" name="Order">
    <vt:r8>3100</vt:r8>
  </property>
</Properties>
</file>